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еренос\Мои документы22\ТАРИФЫ НА ПЛАТНЫЕ УСЛУГИ\2025\СМЕТЫ в учреждения\"/>
    </mc:Choice>
  </mc:AlternateContent>
  <bookViews>
    <workbookView xWindow="0" yWindow="0" windowWidth="21600" windowHeight="9435"/>
  </bookViews>
  <sheets>
    <sheet name="сметы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1" l="1"/>
  <c r="R30" i="1"/>
  <c r="M30" i="1"/>
  <c r="H30" i="1"/>
  <c r="C30" i="1"/>
  <c r="T29" i="1"/>
  <c r="W27" i="1"/>
  <c r="R27" i="1"/>
  <c r="M27" i="1"/>
  <c r="H27" i="1"/>
  <c r="C27" i="1"/>
  <c r="W25" i="1"/>
  <c r="W26" i="1" s="1"/>
  <c r="R25" i="1"/>
  <c r="R26" i="1" s="1"/>
  <c r="M25" i="1"/>
  <c r="M26" i="1" s="1"/>
  <c r="H25" i="1"/>
  <c r="C25" i="1"/>
  <c r="W24" i="1"/>
  <c r="R24" i="1"/>
  <c r="R31" i="1" s="1"/>
  <c r="M24" i="1"/>
  <c r="H24" i="1"/>
  <c r="H26" i="1" s="1"/>
  <c r="C24" i="1"/>
  <c r="AB23" i="1"/>
  <c r="AB22" i="1"/>
  <c r="X20" i="1"/>
  <c r="X21" i="1" s="1"/>
  <c r="N20" i="1"/>
  <c r="N21" i="1" s="1"/>
  <c r="D20" i="1"/>
  <c r="D21" i="1" s="1"/>
  <c r="X17" i="1"/>
  <c r="S17" i="1"/>
  <c r="S20" i="1" s="1"/>
  <c r="N17" i="1"/>
  <c r="I17" i="1"/>
  <c r="I20" i="1" s="1"/>
  <c r="D17" i="1"/>
  <c r="V13" i="1"/>
  <c r="Q13" i="1"/>
  <c r="L13" i="1"/>
  <c r="F13" i="1"/>
  <c r="I21" i="1" l="1"/>
  <c r="J20" i="1"/>
  <c r="S21" i="1"/>
  <c r="T20" i="1"/>
  <c r="D25" i="1"/>
  <c r="E25" i="1" s="1"/>
  <c r="D24" i="1"/>
  <c r="D30" i="1"/>
  <c r="E30" i="1" s="1"/>
  <c r="E21" i="1"/>
  <c r="X25" i="1"/>
  <c r="Y25" i="1" s="1"/>
  <c r="X24" i="1"/>
  <c r="X30" i="1"/>
  <c r="Y30" i="1" s="1"/>
  <c r="Y21" i="1"/>
  <c r="N25" i="1"/>
  <c r="O25" i="1" s="1"/>
  <c r="N24" i="1"/>
  <c r="N30" i="1"/>
  <c r="O30" i="1" s="1"/>
  <c r="O21" i="1"/>
  <c r="C31" i="1"/>
  <c r="M31" i="1"/>
  <c r="W31" i="1"/>
  <c r="C26" i="1"/>
  <c r="H31" i="1"/>
  <c r="E20" i="1"/>
  <c r="O20" i="1"/>
  <c r="AB20" i="1" s="1"/>
  <c r="Y20" i="1"/>
  <c r="X26" i="1" l="1"/>
  <c r="Y26" i="1" s="1"/>
  <c r="Y24" i="1"/>
  <c r="X27" i="1"/>
  <c r="N26" i="1"/>
  <c r="O26" i="1" s="1"/>
  <c r="O24" i="1"/>
  <c r="D26" i="1"/>
  <c r="E26" i="1" s="1"/>
  <c r="E24" i="1"/>
  <c r="S30" i="1"/>
  <c r="T30" i="1" s="1"/>
  <c r="S25" i="1"/>
  <c r="T25" i="1" s="1"/>
  <c r="S24" i="1"/>
  <c r="T21" i="1"/>
  <c r="I30" i="1"/>
  <c r="J30" i="1" s="1"/>
  <c r="AB30" i="1" s="1"/>
  <c r="I29" i="1"/>
  <c r="J29" i="1" s="1"/>
  <c r="AB29" i="1" s="1"/>
  <c r="I25" i="1"/>
  <c r="J25" i="1" s="1"/>
  <c r="AB25" i="1" s="1"/>
  <c r="I24" i="1"/>
  <c r="J21" i="1"/>
  <c r="AB21" i="1" s="1"/>
  <c r="X28" i="1" l="1"/>
  <c r="Y28" i="1" s="1"/>
  <c r="Y27" i="1"/>
  <c r="X31" i="1"/>
  <c r="J24" i="1"/>
  <c r="I26" i="1"/>
  <c r="J26" i="1" s="1"/>
  <c r="AB26" i="1" s="1"/>
  <c r="T24" i="1"/>
  <c r="S26" i="1"/>
  <c r="T26" i="1" s="1"/>
  <c r="D27" i="1"/>
  <c r="N27" i="1"/>
  <c r="Y31" i="1"/>
  <c r="N28" i="1" l="1"/>
  <c r="O28" i="1" s="1"/>
  <c r="O27" i="1"/>
  <c r="D28" i="1"/>
  <c r="E28" i="1" s="1"/>
  <c r="E27" i="1"/>
  <c r="E31" i="1" s="1"/>
  <c r="N31" i="1"/>
  <c r="D31" i="1"/>
  <c r="S27" i="1"/>
  <c r="I27" i="1"/>
  <c r="I31" i="1" s="1"/>
  <c r="AB24" i="1"/>
  <c r="O31" i="1" l="1"/>
  <c r="AB31" i="1" s="1"/>
  <c r="J27" i="1"/>
  <c r="J31" i="1" s="1"/>
  <c r="I28" i="1"/>
  <c r="J28" i="1" s="1"/>
  <c r="T27" i="1"/>
  <c r="T31" i="1" s="1"/>
  <c r="S28" i="1"/>
  <c r="T28" i="1" s="1"/>
  <c r="S31" i="1"/>
  <c r="AB28" i="1"/>
  <c r="AB27" i="1" l="1"/>
  <c r="AC31" i="1" l="1"/>
  <c r="AC28" i="1"/>
  <c r="AD28" i="1" s="1"/>
</calcChain>
</file>

<file path=xl/sharedStrings.xml><?xml version="1.0" encoding="utf-8"?>
<sst xmlns="http://schemas.openxmlformats.org/spreadsheetml/2006/main" count="126" uniqueCount="31">
  <si>
    <t>УТВЕРЖДАЮ</t>
  </si>
  <si>
    <t>Заведующий  МБДОУ № 49</t>
  </si>
  <si>
    <t>_____________  М.Ф.Спиченкова</t>
  </si>
  <si>
    <t>СМЕТА</t>
  </si>
  <si>
    <t>доходов и расходов</t>
  </si>
  <si>
    <t>по платным дополнительным услугам</t>
  </si>
  <si>
    <t xml:space="preserve">Музыкально-ритмические занятия </t>
  </si>
  <si>
    <t>на 2025 год</t>
  </si>
  <si>
    <t>Стоимость 1 занятия</t>
  </si>
  <si>
    <t>руб.</t>
  </si>
  <si>
    <t>ДОХОДНАЯ ЧАСТЬ</t>
  </si>
  <si>
    <t>%</t>
  </si>
  <si>
    <t>Доход в месяц</t>
  </si>
  <si>
    <t xml:space="preserve">Доход 2025 г  на группу (8 мес.)  </t>
  </si>
  <si>
    <t xml:space="preserve">Доход 2025 г  на группу (3 мес.)  </t>
  </si>
  <si>
    <t xml:space="preserve">Плата за 1 обучающего( 8 занятий в месяц) </t>
  </si>
  <si>
    <t>Расчет на группу (23чел)</t>
  </si>
  <si>
    <t>Расчет на группу (55чел)</t>
  </si>
  <si>
    <t>Расчет на группу (18 чел)</t>
  </si>
  <si>
    <t>Расчет на группу (14 чел)</t>
  </si>
  <si>
    <t>Расчет на группу (11чел)</t>
  </si>
  <si>
    <t>РАСХОДНАЯ ЧАСТЬ</t>
  </si>
  <si>
    <t>Оплата труда педагога</t>
  </si>
  <si>
    <t>Оплата труда прочего персонала</t>
  </si>
  <si>
    <t>Начисления на заработную плату</t>
  </si>
  <si>
    <t>Накладные расходы</t>
  </si>
  <si>
    <t>в том числе коммун.</t>
  </si>
  <si>
    <t>Ср-ва на развитие МТБ</t>
  </si>
  <si>
    <t>итого расходов</t>
  </si>
  <si>
    <t>Ведущий экономист</t>
  </si>
  <si>
    <t>Л.К.Бихузина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</si>
</sst>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164" fontId="1" fillId="2" borderId="0" xfId="1" applyFont="1" applyFill="1"/>
    <xf numFmtId="0" fontId="1" fillId="2" borderId="0" xfId="0" applyFont="1" applyFill="1"/>
    <xf numFmtId="1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164" fontId="1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164" fontId="2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4" fontId="1" fillId="2" borderId="0" xfId="1" applyFont="1" applyFill="1" applyAlignment="1">
      <alignment wrapText="1"/>
    </xf>
    <xf numFmtId="0" fontId="0" fillId="2" borderId="0" xfId="0" applyFill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1" applyFont="1" applyFill="1" applyAlignment="1">
      <alignment wrapText="1"/>
    </xf>
    <xf numFmtId="4" fontId="0" fillId="2" borderId="1" xfId="0" applyNumberFormat="1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164" fontId="2" fillId="2" borderId="1" xfId="1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77;&#1088;&#1077;&#1085;&#1086;&#1089;/&#1052;&#1086;&#1080;%20&#1076;&#1086;&#1082;&#1091;&#1084;&#1077;&#1085;&#1090;&#1099;22/&#1058;&#1040;&#1056;&#1048;&#1060;&#1067;%20&#1053;&#1040;%20&#1055;&#1051;&#1040;&#1058;&#1053;&#1067;&#1045;%20&#1059;&#1057;&#1051;&#1059;&#1043;&#1048;/2025/&#1044;&#1089;%2049/2025%20&#1075;&#1086;&#1076;%20&#1087;&#1083;&#1072;&#1090;&#1085;&#1099;&#1077;%20&#1044;&#1054;&#1059;%204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РЗ"/>
      <sheetName val="прод. деят."/>
      <sheetName val="сенсор. развитие"/>
      <sheetName val="логоритмика"/>
      <sheetName val="футбол"/>
      <sheetName val="пояснительная"/>
      <sheetName val="сметы"/>
      <sheetName val="прогноз дохода"/>
      <sheetName val="св. табл.ст. и кач."/>
      <sheetName val="перечень документов"/>
      <sheetName val="Лист2"/>
    </sheetNames>
    <sheetDataSet>
      <sheetData sheetId="0">
        <row r="9">
          <cell r="T9">
            <v>85</v>
          </cell>
        </row>
        <row r="10">
          <cell r="H10">
            <v>35.79</v>
          </cell>
          <cell r="K10">
            <v>21.47</v>
          </cell>
          <cell r="M10">
            <v>17.18</v>
          </cell>
          <cell r="P10">
            <v>8.26</v>
          </cell>
        </row>
      </sheetData>
      <sheetData sheetId="1">
        <row r="8">
          <cell r="B8" t="str">
            <v>Занятия по продуктивной деятельности детей дошкольного возраста</v>
          </cell>
          <cell r="T8">
            <v>97</v>
          </cell>
        </row>
        <row r="9">
          <cell r="H9">
            <v>37.76</v>
          </cell>
          <cell r="K9">
            <v>22.66</v>
          </cell>
          <cell r="M9">
            <v>9.06</v>
          </cell>
          <cell r="P9">
            <v>12.28</v>
          </cell>
        </row>
      </sheetData>
      <sheetData sheetId="2">
        <row r="9">
          <cell r="B9" t="str">
            <v>Занятия по сенсорному развитию детей раннего возраста</v>
          </cell>
          <cell r="T9">
            <v>99</v>
          </cell>
        </row>
        <row r="10">
          <cell r="H10">
            <v>36.979999999999997</v>
          </cell>
          <cell r="K10">
            <v>22.19</v>
          </cell>
          <cell r="M10">
            <v>17.75</v>
          </cell>
          <cell r="P10">
            <v>5.21</v>
          </cell>
        </row>
      </sheetData>
      <sheetData sheetId="3">
        <row r="9">
          <cell r="B9" t="str">
            <v>Логопедические занятия</v>
          </cell>
          <cell r="T9">
            <v>122</v>
          </cell>
        </row>
        <row r="10">
          <cell r="H10">
            <v>37.43</v>
          </cell>
          <cell r="K10">
            <v>22.46</v>
          </cell>
          <cell r="M10">
            <v>8.99</v>
          </cell>
          <cell r="P10">
            <v>13.04</v>
          </cell>
        </row>
      </sheetData>
      <sheetData sheetId="4">
        <row r="9">
          <cell r="B9" t="str">
            <v>Футбол</v>
          </cell>
          <cell r="T9">
            <v>100</v>
          </cell>
        </row>
        <row r="10">
          <cell r="H10">
            <v>33.340000000000003</v>
          </cell>
          <cell r="K10">
            <v>20.010000000000002</v>
          </cell>
          <cell r="M10">
            <v>16.010000000000002</v>
          </cell>
          <cell r="P10">
            <v>14.53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R7" workbookViewId="0">
      <selection activeCell="R24" sqref="R24:R30"/>
    </sheetView>
  </sheetViews>
  <sheetFormatPr defaultRowHeight="12.75" x14ac:dyDescent="0.2"/>
  <cols>
    <col min="1" max="1" width="4" style="1" customWidth="1"/>
    <col min="2" max="2" width="30.5703125" style="1" customWidth="1"/>
    <col min="3" max="3" width="9.140625" style="1"/>
    <col min="4" max="4" width="15.42578125" style="1" customWidth="1"/>
    <col min="5" max="5" width="18" style="1" customWidth="1"/>
    <col min="6" max="6" width="6.5703125" style="1" customWidth="1"/>
    <col min="7" max="7" width="30.5703125" style="1" customWidth="1"/>
    <col min="8" max="8" width="9.140625" style="1"/>
    <col min="9" max="9" width="15.42578125" style="1" customWidth="1"/>
    <col min="10" max="10" width="18" style="1" customWidth="1"/>
    <col min="11" max="11" width="9.140625" style="1"/>
    <col min="12" max="12" width="30.5703125" style="1" customWidth="1"/>
    <col min="13" max="13" width="9.140625" style="1"/>
    <col min="14" max="14" width="15.42578125" style="1" customWidth="1"/>
    <col min="15" max="15" width="14.42578125" style="1" customWidth="1"/>
    <col min="16" max="16" width="11.140625" style="1" customWidth="1"/>
    <col min="17" max="17" width="30.5703125" style="1" customWidth="1"/>
    <col min="18" max="18" width="9.140625" style="1"/>
    <col min="19" max="19" width="15.42578125" style="1" customWidth="1"/>
    <col min="20" max="20" width="14.42578125" style="1" customWidth="1"/>
    <col min="21" max="21" width="11.140625" style="1" customWidth="1"/>
    <col min="22" max="22" width="30.5703125" style="1" customWidth="1"/>
    <col min="23" max="23" width="9.140625" style="1"/>
    <col min="24" max="24" width="15.42578125" style="1" customWidth="1"/>
    <col min="25" max="25" width="14.42578125" style="1" customWidth="1"/>
    <col min="26" max="26" width="11.140625" style="1" customWidth="1"/>
    <col min="27" max="27" width="9.140625" style="1"/>
    <col min="28" max="28" width="12.140625" style="2" customWidth="1"/>
    <col min="29" max="29" width="12.42578125" style="2" bestFit="1" customWidth="1"/>
    <col min="30" max="30" width="11.5703125" style="1" bestFit="1" customWidth="1"/>
    <col min="31" max="16384" width="9.140625" style="1"/>
  </cols>
  <sheetData>
    <row r="1" spans="1:28" x14ac:dyDescent="0.2">
      <c r="D1" s="1" t="s">
        <v>0</v>
      </c>
      <c r="I1" s="1" t="s">
        <v>0</v>
      </c>
      <c r="N1" s="1" t="s">
        <v>0</v>
      </c>
      <c r="S1" s="1" t="s">
        <v>0</v>
      </c>
      <c r="X1" s="1" t="s">
        <v>0</v>
      </c>
    </row>
    <row r="2" spans="1:28" x14ac:dyDescent="0.2">
      <c r="D2" s="3" t="s">
        <v>1</v>
      </c>
      <c r="I2" s="3" t="s">
        <v>1</v>
      </c>
      <c r="N2" s="3" t="s">
        <v>1</v>
      </c>
      <c r="S2" s="3" t="s">
        <v>1</v>
      </c>
      <c r="X2" s="3" t="s">
        <v>1</v>
      </c>
    </row>
    <row r="3" spans="1:28" x14ac:dyDescent="0.2">
      <c r="D3" s="3" t="s">
        <v>2</v>
      </c>
      <c r="I3" s="3" t="s">
        <v>2</v>
      </c>
      <c r="N3" s="3" t="s">
        <v>2</v>
      </c>
      <c r="S3" s="3" t="s">
        <v>2</v>
      </c>
      <c r="X3" s="3" t="s">
        <v>2</v>
      </c>
    </row>
    <row r="4" spans="1:28" x14ac:dyDescent="0.2">
      <c r="D4" s="4"/>
      <c r="E4" s="4"/>
      <c r="I4" s="4"/>
      <c r="J4" s="4"/>
      <c r="N4" s="4"/>
      <c r="O4" s="4"/>
      <c r="S4" s="4"/>
      <c r="T4" s="4"/>
      <c r="X4" s="4"/>
      <c r="Y4" s="4"/>
    </row>
    <row r="10" spans="1:28" x14ac:dyDescent="0.2">
      <c r="A10" s="5" t="s">
        <v>3</v>
      </c>
      <c r="B10" s="5"/>
      <c r="C10" s="5"/>
      <c r="D10" s="5"/>
      <c r="E10" s="5"/>
      <c r="F10" s="5" t="s">
        <v>3</v>
      </c>
      <c r="G10" s="5"/>
      <c r="H10" s="5"/>
      <c r="I10" s="5"/>
      <c r="J10" s="5"/>
      <c r="K10" s="6"/>
      <c r="L10" s="5" t="s">
        <v>3</v>
      </c>
      <c r="M10" s="5"/>
      <c r="N10" s="5"/>
      <c r="O10" s="5"/>
      <c r="P10" s="7"/>
      <c r="Q10" s="5" t="s">
        <v>3</v>
      </c>
      <c r="R10" s="5"/>
      <c r="S10" s="5"/>
      <c r="T10" s="5"/>
      <c r="U10" s="7"/>
      <c r="V10" s="5" t="s">
        <v>3</v>
      </c>
      <c r="W10" s="5"/>
      <c r="X10" s="5"/>
      <c r="Y10" s="5"/>
      <c r="Z10" s="7"/>
      <c r="AA10" s="6"/>
      <c r="AB10" s="8"/>
    </row>
    <row r="11" spans="1:28" x14ac:dyDescent="0.2">
      <c r="A11" s="5" t="s">
        <v>4</v>
      </c>
      <c r="B11" s="5"/>
      <c r="C11" s="5"/>
      <c r="D11" s="5"/>
      <c r="E11" s="5"/>
      <c r="F11" s="5" t="s">
        <v>4</v>
      </c>
      <c r="G11" s="5"/>
      <c r="H11" s="5"/>
      <c r="I11" s="5"/>
      <c r="J11" s="5"/>
      <c r="K11" s="6"/>
      <c r="L11" s="5" t="s">
        <v>4</v>
      </c>
      <c r="M11" s="5"/>
      <c r="N11" s="5"/>
      <c r="O11" s="5"/>
      <c r="P11" s="7"/>
      <c r="Q11" s="5" t="s">
        <v>4</v>
      </c>
      <c r="R11" s="5"/>
      <c r="S11" s="5"/>
      <c r="T11" s="5"/>
      <c r="U11" s="7"/>
      <c r="V11" s="5" t="s">
        <v>4</v>
      </c>
      <c r="W11" s="5"/>
      <c r="X11" s="5"/>
      <c r="Y11" s="5"/>
      <c r="Z11" s="7"/>
      <c r="AA11" s="6"/>
      <c r="AB11" s="8"/>
    </row>
    <row r="12" spans="1:28" x14ac:dyDescent="0.2">
      <c r="A12" s="5" t="s">
        <v>5</v>
      </c>
      <c r="B12" s="5"/>
      <c r="C12" s="5"/>
      <c r="D12" s="5"/>
      <c r="E12" s="5"/>
      <c r="F12" s="5" t="s">
        <v>5</v>
      </c>
      <c r="G12" s="5"/>
      <c r="H12" s="5"/>
      <c r="I12" s="5"/>
      <c r="J12" s="5"/>
      <c r="K12" s="6"/>
      <c r="L12" s="5" t="s">
        <v>5</v>
      </c>
      <c r="M12" s="5"/>
      <c r="N12" s="5"/>
      <c r="O12" s="5"/>
      <c r="P12" s="7"/>
      <c r="Q12" s="5" t="s">
        <v>5</v>
      </c>
      <c r="R12" s="5"/>
      <c r="S12" s="5"/>
      <c r="T12" s="5"/>
      <c r="U12" s="7"/>
      <c r="V12" s="5" t="s">
        <v>5</v>
      </c>
      <c r="W12" s="5"/>
      <c r="X12" s="5"/>
      <c r="Y12" s="5"/>
      <c r="Z12" s="7"/>
      <c r="AA12" s="6"/>
      <c r="AB12" s="8"/>
    </row>
    <row r="13" spans="1:28" x14ac:dyDescent="0.2">
      <c r="A13" s="9" t="s">
        <v>6</v>
      </c>
      <c r="B13" s="9"/>
      <c r="C13" s="9"/>
      <c r="D13" s="9"/>
      <c r="E13" s="9"/>
      <c r="F13" s="9" t="str">
        <f>'[1]прод. деят.'!B8</f>
        <v>Занятия по продуктивной деятельности детей дошкольного возраста</v>
      </c>
      <c r="G13" s="9"/>
      <c r="H13" s="9"/>
      <c r="I13" s="9"/>
      <c r="J13" s="9"/>
      <c r="K13" s="10"/>
      <c r="L13" s="9" t="str">
        <f>'[1]сенсор. развитие'!B9</f>
        <v>Занятия по сенсорному развитию детей раннего возраста</v>
      </c>
      <c r="M13" s="9"/>
      <c r="N13" s="9"/>
      <c r="O13" s="9"/>
      <c r="P13" s="11"/>
      <c r="Q13" s="9" t="str">
        <f>[1]логоритмика!B9</f>
        <v>Логопедические занятия</v>
      </c>
      <c r="R13" s="9"/>
      <c r="S13" s="9"/>
      <c r="T13" s="9"/>
      <c r="U13" s="11"/>
      <c r="V13" s="9" t="str">
        <f>[1]футбол!B9</f>
        <v>Футбол</v>
      </c>
      <c r="W13" s="9"/>
      <c r="X13" s="9"/>
      <c r="Y13" s="9"/>
      <c r="Z13" s="11"/>
      <c r="AA13" s="10"/>
      <c r="AB13" s="12"/>
    </row>
    <row r="14" spans="1:28" x14ac:dyDescent="0.2">
      <c r="A14" s="13" t="s">
        <v>7</v>
      </c>
      <c r="B14" s="13"/>
      <c r="C14" s="13"/>
      <c r="D14" s="13"/>
      <c r="E14" s="13"/>
      <c r="F14" s="13" t="s">
        <v>7</v>
      </c>
      <c r="G14" s="13"/>
      <c r="H14" s="13"/>
      <c r="I14" s="13"/>
      <c r="J14" s="13"/>
      <c r="K14" s="14"/>
      <c r="L14" s="13" t="s">
        <v>7</v>
      </c>
      <c r="M14" s="13"/>
      <c r="N14" s="13"/>
      <c r="O14" s="13"/>
      <c r="P14" s="15"/>
      <c r="Q14" s="13" t="s">
        <v>7</v>
      </c>
      <c r="R14" s="13"/>
      <c r="S14" s="13"/>
      <c r="T14" s="13"/>
      <c r="U14" s="15"/>
      <c r="V14" s="13" t="s">
        <v>7</v>
      </c>
      <c r="W14" s="13"/>
      <c r="X14" s="13"/>
      <c r="Y14" s="13"/>
      <c r="Z14" s="15"/>
      <c r="AA14" s="14"/>
      <c r="AB14" s="8"/>
    </row>
    <row r="17" spans="1:30" x14ac:dyDescent="0.2">
      <c r="B17" s="3" t="s">
        <v>8</v>
      </c>
      <c r="D17" s="1">
        <f>[1]МРЗ!T9</f>
        <v>85</v>
      </c>
      <c r="E17" s="3" t="s">
        <v>9</v>
      </c>
      <c r="G17" s="3" t="s">
        <v>8</v>
      </c>
      <c r="I17" s="1">
        <f>'[1]прод. деят.'!T8</f>
        <v>97</v>
      </c>
      <c r="J17" s="3" t="s">
        <v>9</v>
      </c>
      <c r="L17" s="3" t="s">
        <v>8</v>
      </c>
      <c r="N17" s="1">
        <f>'[1]сенсор. развитие'!T9</f>
        <v>99</v>
      </c>
      <c r="O17" s="3" t="s">
        <v>9</v>
      </c>
      <c r="Q17" s="3" t="s">
        <v>8</v>
      </c>
      <c r="S17" s="1">
        <f>[1]логоритмика!T9</f>
        <v>122</v>
      </c>
      <c r="T17" s="3" t="s">
        <v>9</v>
      </c>
      <c r="V17" s="3" t="s">
        <v>8</v>
      </c>
      <c r="X17" s="1">
        <f>[1]футбол!T9</f>
        <v>100</v>
      </c>
      <c r="Y17" s="3" t="s">
        <v>9</v>
      </c>
    </row>
    <row r="19" spans="1:30" s="16" customFormat="1" ht="39" customHeight="1" x14ac:dyDescent="0.2">
      <c r="B19" s="17" t="s">
        <v>10</v>
      </c>
      <c r="C19" s="17" t="s">
        <v>11</v>
      </c>
      <c r="D19" s="17" t="s">
        <v>12</v>
      </c>
      <c r="E19" s="18" t="s">
        <v>13</v>
      </c>
      <c r="G19" s="17" t="s">
        <v>10</v>
      </c>
      <c r="H19" s="17" t="s">
        <v>11</v>
      </c>
      <c r="I19" s="17" t="s">
        <v>12</v>
      </c>
      <c r="J19" s="18" t="s">
        <v>13</v>
      </c>
      <c r="L19" s="19" t="s">
        <v>10</v>
      </c>
      <c r="M19" s="19" t="s">
        <v>11</v>
      </c>
      <c r="N19" s="19" t="s">
        <v>12</v>
      </c>
      <c r="O19" s="18" t="s">
        <v>13</v>
      </c>
      <c r="Q19" s="19" t="s">
        <v>10</v>
      </c>
      <c r="R19" s="19" t="s">
        <v>11</v>
      </c>
      <c r="S19" s="19" t="s">
        <v>12</v>
      </c>
      <c r="T19" s="18" t="s">
        <v>14</v>
      </c>
      <c r="V19" s="19" t="s">
        <v>10</v>
      </c>
      <c r="W19" s="19" t="s">
        <v>11</v>
      </c>
      <c r="X19" s="19" t="s">
        <v>12</v>
      </c>
      <c r="Y19" s="18" t="s">
        <v>13</v>
      </c>
      <c r="AB19" s="20"/>
      <c r="AC19" s="20"/>
    </row>
    <row r="20" spans="1:30" s="16" customFormat="1" ht="42" customHeight="1" x14ac:dyDescent="0.2">
      <c r="A20" s="21"/>
      <c r="B20" s="22" t="s">
        <v>15</v>
      </c>
      <c r="C20" s="23"/>
      <c r="D20" s="23">
        <f>D17*8</f>
        <v>680</v>
      </c>
      <c r="E20" s="23">
        <f>D20*8</f>
        <v>5440</v>
      </c>
      <c r="F20" s="21"/>
      <c r="G20" s="22" t="s">
        <v>15</v>
      </c>
      <c r="H20" s="23"/>
      <c r="I20" s="23">
        <f>I17*8</f>
        <v>776</v>
      </c>
      <c r="J20" s="23">
        <f>I20*8</f>
        <v>6208</v>
      </c>
      <c r="L20" s="22" t="s">
        <v>15</v>
      </c>
      <c r="M20" s="23"/>
      <c r="N20" s="23">
        <f>N17*8</f>
        <v>792</v>
      </c>
      <c r="O20" s="23">
        <f>N20*8</f>
        <v>6336</v>
      </c>
      <c r="Q20" s="22" t="s">
        <v>15</v>
      </c>
      <c r="R20" s="23"/>
      <c r="S20" s="23">
        <f>S17*8</f>
        <v>976</v>
      </c>
      <c r="T20" s="23">
        <f>S20*3</f>
        <v>2928</v>
      </c>
      <c r="V20" s="22" t="s">
        <v>15</v>
      </c>
      <c r="W20" s="23"/>
      <c r="X20" s="23">
        <f>X17*8</f>
        <v>800</v>
      </c>
      <c r="Y20" s="23">
        <f>X20*8</f>
        <v>6400</v>
      </c>
      <c r="AB20" s="20">
        <f>O20+J20+E20+T20+Y20</f>
        <v>27312</v>
      </c>
      <c r="AC20" s="20"/>
    </row>
    <row r="21" spans="1:30" s="26" customFormat="1" x14ac:dyDescent="0.2">
      <c r="A21" s="24"/>
      <c r="B21" s="25" t="s">
        <v>16</v>
      </c>
      <c r="C21" s="25">
        <v>100</v>
      </c>
      <c r="D21" s="25">
        <f>D20*23</f>
        <v>15640</v>
      </c>
      <c r="E21" s="25">
        <f>D21*8</f>
        <v>125120</v>
      </c>
      <c r="F21" s="24"/>
      <c r="G21" s="25" t="s">
        <v>17</v>
      </c>
      <c r="H21" s="25">
        <v>100</v>
      </c>
      <c r="I21" s="25">
        <f>I20*55</f>
        <v>42680</v>
      </c>
      <c r="J21" s="25">
        <f>I21*8</f>
        <v>341440</v>
      </c>
      <c r="L21" s="25" t="s">
        <v>18</v>
      </c>
      <c r="M21" s="25">
        <v>100</v>
      </c>
      <c r="N21" s="25">
        <f>N20*18</f>
        <v>14256</v>
      </c>
      <c r="O21" s="25">
        <f>N21*8</f>
        <v>114048</v>
      </c>
      <c r="Q21" s="25" t="s">
        <v>19</v>
      </c>
      <c r="R21" s="25">
        <v>100</v>
      </c>
      <c r="S21" s="25">
        <f>S20*14</f>
        <v>13664</v>
      </c>
      <c r="T21" s="25">
        <f>S21*3</f>
        <v>40992</v>
      </c>
      <c r="V21" s="25" t="s">
        <v>20</v>
      </c>
      <c r="W21" s="25">
        <v>100</v>
      </c>
      <c r="X21" s="25">
        <f>X20*11</f>
        <v>8800</v>
      </c>
      <c r="Y21" s="25">
        <f>X21*8</f>
        <v>70400</v>
      </c>
      <c r="AB21" s="20">
        <f t="shared" ref="AB21:AB29" si="0">O21+J21+E21+T21+Y21</f>
        <v>692000</v>
      </c>
      <c r="AC21" s="27"/>
    </row>
    <row r="22" spans="1:30" s="16" customFormat="1" x14ac:dyDescent="0.2">
      <c r="B22" s="23"/>
      <c r="C22" s="23"/>
      <c r="D22" s="23"/>
      <c r="E22" s="23"/>
      <c r="G22" s="23"/>
      <c r="H22" s="23"/>
      <c r="I22" s="23"/>
      <c r="J22" s="23"/>
      <c r="L22" s="23"/>
      <c r="M22" s="23"/>
      <c r="N22" s="23"/>
      <c r="O22" s="23"/>
      <c r="Q22" s="23"/>
      <c r="R22" s="23"/>
      <c r="S22" s="23"/>
      <c r="T22" s="23"/>
      <c r="V22" s="23"/>
      <c r="W22" s="23"/>
      <c r="X22" s="23"/>
      <c r="Y22" s="23"/>
      <c r="AB22" s="20">
        <f t="shared" si="0"/>
        <v>0</v>
      </c>
      <c r="AC22" s="20"/>
    </row>
    <row r="23" spans="1:30" s="16" customFormat="1" x14ac:dyDescent="0.2">
      <c r="B23" s="23" t="s">
        <v>21</v>
      </c>
      <c r="C23" s="23"/>
      <c r="D23" s="28"/>
      <c r="E23" s="23"/>
      <c r="G23" s="23" t="s">
        <v>21</v>
      </c>
      <c r="H23" s="23"/>
      <c r="I23" s="28"/>
      <c r="J23" s="23"/>
      <c r="L23" s="23" t="s">
        <v>21</v>
      </c>
      <c r="M23" s="23"/>
      <c r="N23" s="23"/>
      <c r="O23" s="23"/>
      <c r="Q23" s="23" t="s">
        <v>21</v>
      </c>
      <c r="R23" s="23"/>
      <c r="S23" s="23"/>
      <c r="T23" s="23"/>
      <c r="V23" s="23" t="s">
        <v>21</v>
      </c>
      <c r="W23" s="23"/>
      <c r="X23" s="23"/>
      <c r="Y23" s="23"/>
      <c r="AB23" s="20">
        <f t="shared" si="0"/>
        <v>0</v>
      </c>
      <c r="AC23" s="20"/>
    </row>
    <row r="24" spans="1:30" s="16" customFormat="1" x14ac:dyDescent="0.2">
      <c r="B24" s="23" t="s">
        <v>22</v>
      </c>
      <c r="C24" s="29">
        <f>[1]МРЗ!H10</f>
        <v>35.79</v>
      </c>
      <c r="D24" s="28">
        <f>D21*C24/100</f>
        <v>5597.5559999999996</v>
      </c>
      <c r="E24" s="23">
        <f>D24*8</f>
        <v>44780.447999999997</v>
      </c>
      <c r="G24" s="23" t="s">
        <v>22</v>
      </c>
      <c r="H24" s="29">
        <f>'[1]прод. деят.'!H9</f>
        <v>37.76</v>
      </c>
      <c r="I24" s="28">
        <f>I21*H24/100</f>
        <v>16115.967999999999</v>
      </c>
      <c r="J24" s="23">
        <f t="shared" ref="J24:J30" si="1">I24*8</f>
        <v>128927.74399999999</v>
      </c>
      <c r="L24" s="23" t="s">
        <v>22</v>
      </c>
      <c r="M24" s="29">
        <f>'[1]сенсор. развитие'!H10</f>
        <v>36.979999999999997</v>
      </c>
      <c r="N24" s="28">
        <f>N21*M24/100</f>
        <v>5271.8688000000002</v>
      </c>
      <c r="O24" s="23">
        <f>N24*8</f>
        <v>42174.950400000002</v>
      </c>
      <c r="Q24" s="23" t="s">
        <v>22</v>
      </c>
      <c r="R24" s="29">
        <f>[1]логоритмика!H10</f>
        <v>37.43</v>
      </c>
      <c r="S24" s="28">
        <f>S21*R24/100</f>
        <v>5114.4351999999999</v>
      </c>
      <c r="T24" s="23">
        <f t="shared" ref="T24:T30" si="2">S24*3</f>
        <v>15343.3056</v>
      </c>
      <c r="V24" s="23" t="s">
        <v>22</v>
      </c>
      <c r="W24" s="29">
        <f>[1]футбол!H10</f>
        <v>33.340000000000003</v>
      </c>
      <c r="X24" s="28">
        <f>X21*W24/100</f>
        <v>2933.9200000000005</v>
      </c>
      <c r="Y24" s="23">
        <f>X24*8</f>
        <v>23471.360000000004</v>
      </c>
      <c r="AB24" s="20">
        <f t="shared" si="0"/>
        <v>254697.80799999999</v>
      </c>
      <c r="AC24" s="20"/>
    </row>
    <row r="25" spans="1:30" s="16" customFormat="1" x14ac:dyDescent="0.2">
      <c r="B25" s="23" t="s">
        <v>23</v>
      </c>
      <c r="C25" s="29">
        <f>[1]МРЗ!K10</f>
        <v>21.47</v>
      </c>
      <c r="D25" s="28">
        <f>D21*C25/100-0.01</f>
        <v>3357.8979999999997</v>
      </c>
      <c r="E25" s="23">
        <f>D25*8</f>
        <v>26863.183999999997</v>
      </c>
      <c r="G25" s="23" t="s">
        <v>23</v>
      </c>
      <c r="H25" s="29">
        <f>'[1]прод. деят.'!K9</f>
        <v>22.66</v>
      </c>
      <c r="I25" s="28">
        <f>I21*H25/100-0.01</f>
        <v>9671.2780000000002</v>
      </c>
      <c r="J25" s="23">
        <f t="shared" si="1"/>
        <v>77370.224000000002</v>
      </c>
      <c r="L25" s="23" t="s">
        <v>23</v>
      </c>
      <c r="M25" s="29">
        <f>'[1]сенсор. развитие'!K10</f>
        <v>22.19</v>
      </c>
      <c r="N25" s="28">
        <f>N21*M25/100-0.01</f>
        <v>3163.3964000000001</v>
      </c>
      <c r="O25" s="23">
        <f>N25*8</f>
        <v>25307.171200000001</v>
      </c>
      <c r="Q25" s="23" t="s">
        <v>23</v>
      </c>
      <c r="R25" s="29">
        <f>[1]логоритмика!K10</f>
        <v>22.46</v>
      </c>
      <c r="S25" s="28">
        <f>S21*R25/100-0.01</f>
        <v>3068.9243999999999</v>
      </c>
      <c r="T25" s="23">
        <f t="shared" si="2"/>
        <v>9206.7731999999996</v>
      </c>
      <c r="V25" s="23" t="s">
        <v>23</v>
      </c>
      <c r="W25" s="29">
        <f>[1]футбол!K10</f>
        <v>20.010000000000002</v>
      </c>
      <c r="X25" s="28">
        <f>X21*W25/100-0.01</f>
        <v>1760.8700000000001</v>
      </c>
      <c r="Y25" s="23">
        <f>X25*8</f>
        <v>14086.960000000001</v>
      </c>
      <c r="AB25" s="20">
        <f t="shared" si="0"/>
        <v>152834.3124</v>
      </c>
      <c r="AC25" s="20"/>
    </row>
    <row r="26" spans="1:30" s="16" customFormat="1" x14ac:dyDescent="0.2">
      <c r="B26" s="23" t="s">
        <v>24</v>
      </c>
      <c r="C26" s="29">
        <f>100-C24-C25-C30-C27</f>
        <v>17.300000000000011</v>
      </c>
      <c r="D26" s="28">
        <f>(D24+D25)*0.302</f>
        <v>2704.5471079999998</v>
      </c>
      <c r="E26" s="23">
        <f>D26*8</f>
        <v>21636.376863999998</v>
      </c>
      <c r="G26" s="23" t="s">
        <v>24</v>
      </c>
      <c r="H26" s="29">
        <f>100-H24-H25-H30-H27</f>
        <v>18.239999999999995</v>
      </c>
      <c r="I26" s="28">
        <f>(I24+I25)*0.302</f>
        <v>7787.7482919999993</v>
      </c>
      <c r="J26" s="23">
        <f t="shared" si="1"/>
        <v>62301.986335999994</v>
      </c>
      <c r="L26" s="23" t="s">
        <v>24</v>
      </c>
      <c r="M26" s="29">
        <f>100-M25-M24-M30-M27</f>
        <v>17.870000000000005</v>
      </c>
      <c r="N26" s="28">
        <f>(N24+N25)*0.302</f>
        <v>2547.4500903999997</v>
      </c>
      <c r="O26" s="23">
        <f>N26*8</f>
        <v>20379.600723199997</v>
      </c>
      <c r="Q26" s="23" t="s">
        <v>24</v>
      </c>
      <c r="R26" s="29">
        <f>100-R25-R24-R30-R27</f>
        <v>18.079999999999991</v>
      </c>
      <c r="S26" s="28">
        <f>(S24+S25)*0.302</f>
        <v>2471.3745991999999</v>
      </c>
      <c r="T26" s="23">
        <f t="shared" si="2"/>
        <v>7414.1237975999993</v>
      </c>
      <c r="V26" s="23" t="s">
        <v>24</v>
      </c>
      <c r="W26" s="29">
        <f>100-W25-W24-W30-W27</f>
        <v>16.109999999999989</v>
      </c>
      <c r="X26" s="28">
        <f>(X24+X25)*0.302</f>
        <v>1417.8265800000001</v>
      </c>
      <c r="Y26" s="23">
        <f>X26*8</f>
        <v>11342.612640000001</v>
      </c>
      <c r="AB26" s="20">
        <f t="shared" si="0"/>
        <v>123074.70036079998</v>
      </c>
      <c r="AC26" s="20"/>
    </row>
    <row r="27" spans="1:30" s="16" customFormat="1" x14ac:dyDescent="0.2">
      <c r="B27" s="22" t="s">
        <v>25</v>
      </c>
      <c r="C27" s="29">
        <f>[1]МРЗ!M10</f>
        <v>17.18</v>
      </c>
      <c r="D27" s="28">
        <f>D21-D24-D25-D26-D30</f>
        <v>2688.1348920000005</v>
      </c>
      <c r="E27" s="23">
        <f>D27*8</f>
        <v>21505.079136000004</v>
      </c>
      <c r="G27" s="22" t="s">
        <v>25</v>
      </c>
      <c r="H27" s="29">
        <f>'[1]прод. деят.'!M9</f>
        <v>9.06</v>
      </c>
      <c r="I27" s="28">
        <f>I21-I24-I25-I26-I30</f>
        <v>3863.9017080000012</v>
      </c>
      <c r="J27" s="23">
        <f t="shared" si="1"/>
        <v>30911.21366400001</v>
      </c>
      <c r="L27" s="22" t="s">
        <v>25</v>
      </c>
      <c r="M27" s="29">
        <f>'[1]сенсор. развитие'!M10</f>
        <v>17.75</v>
      </c>
      <c r="N27" s="28">
        <f>N21-N24-N25-N26-N30</f>
        <v>2530.5471096000006</v>
      </c>
      <c r="O27" s="23">
        <f>N27*8</f>
        <v>20244.376876800005</v>
      </c>
      <c r="Q27" s="22" t="s">
        <v>25</v>
      </c>
      <c r="R27" s="29">
        <f>[1]логоритмика!M10</f>
        <v>8.99</v>
      </c>
      <c r="S27" s="28">
        <f>S21-S24-S25-S26-S30</f>
        <v>1227.4802008000004</v>
      </c>
      <c r="T27" s="23">
        <f t="shared" si="2"/>
        <v>3682.4406024000009</v>
      </c>
      <c r="V27" s="22" t="s">
        <v>25</v>
      </c>
      <c r="W27" s="29">
        <f>[1]футбол!M10</f>
        <v>16.010000000000002</v>
      </c>
      <c r="X27" s="28">
        <f>X21-X24-X25-X26-X30</f>
        <v>1408.74342</v>
      </c>
      <c r="Y27" s="23">
        <f>X27*8</f>
        <v>11269.94736</v>
      </c>
      <c r="AB27" s="20">
        <f t="shared" si="0"/>
        <v>87613.057639200022</v>
      </c>
      <c r="AC27" s="20"/>
    </row>
    <row r="28" spans="1:30" s="16" customFormat="1" hidden="1" x14ac:dyDescent="0.2">
      <c r="B28" s="22" t="s">
        <v>26</v>
      </c>
      <c r="C28" s="29"/>
      <c r="D28" s="28">
        <f>D27*0.34</f>
        <v>913.96586328000024</v>
      </c>
      <c r="E28" s="23">
        <f>D28*8</f>
        <v>7311.7269062400019</v>
      </c>
      <c r="G28" s="22" t="s">
        <v>26</v>
      </c>
      <c r="H28" s="29"/>
      <c r="I28" s="28">
        <f>I27*34/100</f>
        <v>1313.7265807200006</v>
      </c>
      <c r="J28" s="23">
        <f t="shared" si="1"/>
        <v>10509.812645760005</v>
      </c>
      <c r="L28" s="22" t="s">
        <v>26</v>
      </c>
      <c r="M28" s="29"/>
      <c r="N28" s="28">
        <f>N27*0.34</f>
        <v>860.3860172640002</v>
      </c>
      <c r="O28" s="23">
        <f>N28*8</f>
        <v>6883.0881381120016</v>
      </c>
      <c r="Q28" s="22" t="s">
        <v>26</v>
      </c>
      <c r="R28" s="29"/>
      <c r="S28" s="28">
        <f>S27*0.34</f>
        <v>417.34326827200016</v>
      </c>
      <c r="T28" s="23">
        <f t="shared" si="2"/>
        <v>1252.0298048160005</v>
      </c>
      <c r="V28" s="22" t="s">
        <v>26</v>
      </c>
      <c r="W28" s="29"/>
      <c r="X28" s="28">
        <f>X27*0.34</f>
        <v>478.97276280000005</v>
      </c>
      <c r="Y28" s="23">
        <f>X28*8</f>
        <v>3831.7821024000004</v>
      </c>
      <c r="AB28" s="20">
        <f t="shared" si="0"/>
        <v>29788.439597328008</v>
      </c>
      <c r="AC28" s="20">
        <f>AB27*0.34</f>
        <v>29788.439597328008</v>
      </c>
      <c r="AD28" s="16">
        <f>AC28/AC31*100</f>
        <v>18.457062273479792</v>
      </c>
    </row>
    <row r="29" spans="1:30" s="16" customFormat="1" hidden="1" x14ac:dyDescent="0.2">
      <c r="B29" s="22"/>
      <c r="C29" s="29"/>
      <c r="D29" s="28"/>
      <c r="E29" s="23"/>
      <c r="G29" s="22"/>
      <c r="H29" s="29">
        <v>3.11</v>
      </c>
      <c r="I29" s="28">
        <f>I21*H29/100</f>
        <v>1327.348</v>
      </c>
      <c r="J29" s="23">
        <f t="shared" si="1"/>
        <v>10618.784</v>
      </c>
      <c r="L29" s="22"/>
      <c r="M29" s="29"/>
      <c r="N29" s="28"/>
      <c r="O29" s="23"/>
      <c r="Q29" s="22"/>
      <c r="R29" s="29"/>
      <c r="S29" s="28"/>
      <c r="T29" s="23">
        <f t="shared" si="2"/>
        <v>0</v>
      </c>
      <c r="V29" s="22"/>
      <c r="W29" s="29"/>
      <c r="X29" s="28"/>
      <c r="Y29" s="23"/>
      <c r="AB29" s="20">
        <f t="shared" si="0"/>
        <v>10618.784</v>
      </c>
      <c r="AC29" s="20"/>
    </row>
    <row r="30" spans="1:30" s="16" customFormat="1" x14ac:dyDescent="0.2">
      <c r="B30" s="22" t="s">
        <v>27</v>
      </c>
      <c r="C30" s="29">
        <f>[1]МРЗ!P10</f>
        <v>8.26</v>
      </c>
      <c r="D30" s="28">
        <f>D21*C30/100</f>
        <v>1291.864</v>
      </c>
      <c r="E30" s="23">
        <f>D30*8</f>
        <v>10334.912</v>
      </c>
      <c r="G30" s="22" t="s">
        <v>27</v>
      </c>
      <c r="H30" s="29">
        <f>'[1]прод. деят.'!P9</f>
        <v>12.28</v>
      </c>
      <c r="I30" s="28">
        <f>I21*H30/100</f>
        <v>5241.1039999999994</v>
      </c>
      <c r="J30" s="23">
        <f t="shared" si="1"/>
        <v>41928.831999999995</v>
      </c>
      <c r="L30" s="22" t="s">
        <v>27</v>
      </c>
      <c r="M30" s="29">
        <f>'[1]сенсор. развитие'!P10</f>
        <v>5.21</v>
      </c>
      <c r="N30" s="28">
        <f>N21*M30/100</f>
        <v>742.73759999999993</v>
      </c>
      <c r="O30" s="23">
        <f>N30*8</f>
        <v>5941.9007999999994</v>
      </c>
      <c r="Q30" s="22" t="s">
        <v>27</v>
      </c>
      <c r="R30" s="29">
        <f>[1]логоритмика!P10</f>
        <v>13.04</v>
      </c>
      <c r="S30" s="28">
        <f>S21*R30/100</f>
        <v>1781.7855999999999</v>
      </c>
      <c r="T30" s="23">
        <f t="shared" si="2"/>
        <v>5345.3567999999996</v>
      </c>
      <c r="V30" s="22" t="s">
        <v>27</v>
      </c>
      <c r="W30" s="29">
        <f>[1]футбол!P10</f>
        <v>14.53</v>
      </c>
      <c r="X30" s="28">
        <f>X21*W30/100</f>
        <v>1278.6400000000001</v>
      </c>
      <c r="Y30" s="23">
        <f>X30*8</f>
        <v>10229.120000000001</v>
      </c>
      <c r="AB30" s="20">
        <f>O30+J30+E30+T30+Y30</f>
        <v>73780.121599999999</v>
      </c>
      <c r="AC30" s="20"/>
    </row>
    <row r="31" spans="1:30" s="26" customFormat="1" x14ac:dyDescent="0.2">
      <c r="B31" s="25" t="s">
        <v>28</v>
      </c>
      <c r="C31" s="30">
        <f>C24+C25+C26+C27+C30</f>
        <v>100.00000000000001</v>
      </c>
      <c r="D31" s="30">
        <f>D24+D25+D26+D27+D30</f>
        <v>15640</v>
      </c>
      <c r="E31" s="30">
        <f>E24+E25+E26+E27+E30</f>
        <v>125120</v>
      </c>
      <c r="G31" s="25" t="s">
        <v>28</v>
      </c>
      <c r="H31" s="30">
        <f>H24+H25+H26+H27+H30</f>
        <v>100</v>
      </c>
      <c r="I31" s="30">
        <f>I24+I25+I26+I27+I30</f>
        <v>42679.999999999993</v>
      </c>
      <c r="J31" s="30">
        <f>J24+J25+J26+J27+J30</f>
        <v>341439.99999999994</v>
      </c>
      <c r="L31" s="25" t="s">
        <v>28</v>
      </c>
      <c r="M31" s="30">
        <f>M24+M25+M26+M27+M30</f>
        <v>100</v>
      </c>
      <c r="N31" s="30">
        <f>N24+N25+N26+N27+N30</f>
        <v>14256</v>
      </c>
      <c r="O31" s="30">
        <f>O24+O25+O26+O27+O30</f>
        <v>114048</v>
      </c>
      <c r="Q31" s="25" t="s">
        <v>28</v>
      </c>
      <c r="R31" s="30">
        <f>R24+R25+R26+R27+R30</f>
        <v>100</v>
      </c>
      <c r="S31" s="30">
        <f>S24+S25+S26+S27+S30</f>
        <v>13664</v>
      </c>
      <c r="T31" s="30">
        <f>T24+T25+T26+T27+T30</f>
        <v>40992</v>
      </c>
      <c r="V31" s="25" t="s">
        <v>28</v>
      </c>
      <c r="W31" s="30">
        <f>W24+W25+W26+W27+W30</f>
        <v>100</v>
      </c>
      <c r="X31" s="30">
        <f>X24+X25+X26+X27+X30</f>
        <v>8800</v>
      </c>
      <c r="Y31" s="30">
        <f>Y24+Y25+Y26+Y27+Y30</f>
        <v>70400</v>
      </c>
      <c r="AB31" s="20">
        <f>O31+J31+E31+T31+Y31</f>
        <v>692000</v>
      </c>
      <c r="AC31" s="27">
        <f>AB27+AB30</f>
        <v>161393.17923920002</v>
      </c>
    </row>
    <row r="33" spans="2:24" ht="33" customHeight="1" x14ac:dyDescent="0.2"/>
    <row r="34" spans="2:24" hidden="1" x14ac:dyDescent="0.2">
      <c r="B34" s="1" t="s">
        <v>29</v>
      </c>
      <c r="D34" s="1" t="s">
        <v>30</v>
      </c>
      <c r="G34" s="1" t="s">
        <v>29</v>
      </c>
      <c r="I34" s="1" t="s">
        <v>30</v>
      </c>
      <c r="L34" s="1" t="s">
        <v>29</v>
      </c>
      <c r="N34" s="1" t="s">
        <v>30</v>
      </c>
      <c r="Q34" s="1" t="s">
        <v>29</v>
      </c>
      <c r="S34" s="1" t="s">
        <v>30</v>
      </c>
      <c r="V34" s="1" t="s">
        <v>29</v>
      </c>
      <c r="X34" s="1" t="s">
        <v>30</v>
      </c>
    </row>
  </sheetData>
  <mergeCells count="25">
    <mergeCell ref="A14:E14"/>
    <mergeCell ref="F14:J14"/>
    <mergeCell ref="L14:O14"/>
    <mergeCell ref="Q14:T14"/>
    <mergeCell ref="V14:Y14"/>
    <mergeCell ref="A12:E12"/>
    <mergeCell ref="F12:J12"/>
    <mergeCell ref="L12:O12"/>
    <mergeCell ref="Q12:T12"/>
    <mergeCell ref="V12:Y12"/>
    <mergeCell ref="A13:E13"/>
    <mergeCell ref="F13:J13"/>
    <mergeCell ref="L13:O13"/>
    <mergeCell ref="Q13:T13"/>
    <mergeCell ref="V13:Y13"/>
    <mergeCell ref="A10:E10"/>
    <mergeCell ref="F10:J10"/>
    <mergeCell ref="L10:O10"/>
    <mergeCell ref="Q10:T10"/>
    <mergeCell ref="V10:Y10"/>
    <mergeCell ref="A11:E11"/>
    <mergeCell ref="F11:J11"/>
    <mergeCell ref="L11:O11"/>
    <mergeCell ref="Q11:T11"/>
    <mergeCell ref="V11:Y1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Бихузина Люция</dc:creator>
  <cp:lastModifiedBy>Бихузина Люция</cp:lastModifiedBy>
  <dcterms:created xsi:type="dcterms:W3CDTF">2024-12-27T11:10:15Z</dcterms:created>
  <dcterms:modified xsi:type="dcterms:W3CDTF">2024-12-27T11:10:27Z</dcterms:modified>
</cp:coreProperties>
</file>